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255" windowHeight="10125" activeTab="0"/>
  </bookViews>
  <sheets>
    <sheet name="BALANCE SITUACIÓN A 31-12" sheetId="1" r:id="rId1"/>
    <sheet name="FONDO MANIOBRA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<sst xmlns="http://schemas.openxmlformats.org/spreadsheetml/2006/main" count="42" uniqueCount="42">
  <si>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BALANCE DE SITUACION FINAL AÑO 1</t>
  </si>
  <si>
    <t>INMOVILIZADO NETO</t>
  </si>
  <si>
    <t>RECURSOS PERMANENTES</t>
  </si>
  <si>
    <t>INMOV. MATERIAL</t>
  </si>
  <si>
    <t>RECURSOS PROPIOS</t>
  </si>
  <si>
    <t>INSTALACIONES</t>
  </si>
  <si>
    <t>Capital Social</t>
  </si>
  <si>
    <t>MAQUINARIA</t>
  </si>
  <si>
    <t>Reservas Voluntarias</t>
  </si>
  <si>
    <t>MOBILIARIO</t>
  </si>
  <si>
    <t>Py G</t>
  </si>
  <si>
    <t>E.P.I.</t>
  </si>
  <si>
    <t>Amortización Acumulada</t>
  </si>
  <si>
    <t>INMOV. INMATERIAL</t>
  </si>
  <si>
    <t>EXIGIBLE L/P</t>
  </si>
  <si>
    <t>AP. INFORMATICAS</t>
  </si>
  <si>
    <t>Préstamo L/P</t>
  </si>
  <si>
    <t>Prestamo Socios</t>
  </si>
  <si>
    <t>INMOV. FINANCIERO</t>
  </si>
  <si>
    <t>FIANZA</t>
  </si>
  <si>
    <t>GTOS.AMORTIZABLES</t>
  </si>
  <si>
    <t>Gastos de Constitución</t>
  </si>
  <si>
    <t>CIRCULANTE</t>
  </si>
  <si>
    <t>EXIGIBLE C/P</t>
  </si>
  <si>
    <t>EXISTENCIAS</t>
  </si>
  <si>
    <t>Proveedores</t>
  </si>
  <si>
    <t>Existencias</t>
  </si>
  <si>
    <t>H.P.  I.R.P.F</t>
  </si>
  <si>
    <t>O.S.S.A.</t>
  </si>
  <si>
    <t>H.P.Acreedor por I.V.A.</t>
  </si>
  <si>
    <t>H.P. Impuesto Sociedades</t>
  </si>
  <si>
    <t>DEUDORES</t>
  </si>
  <si>
    <t>Otros (*)</t>
  </si>
  <si>
    <t>Clientes</t>
  </si>
  <si>
    <t>Prestamos C/P</t>
  </si>
  <si>
    <t>H.P. DEUDORA IVA</t>
  </si>
  <si>
    <t>TESORERIA</t>
  </si>
  <si>
    <t>Tesorería</t>
  </si>
  <si>
    <t>TOTAL ACTIVO</t>
  </si>
  <si>
    <t>TOTAL PASIVO</t>
  </si>
  <si>
    <t>Fondo de Maniobra = Activo Circulante(AC) - Pasivo Circulante(PC)</t>
  </si>
  <si>
    <t>Fondo Maniobra = Recursos permanentes - Inmovilizado Neto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</si>
</sst>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\(#,##0\)\ _P_t_s;\-#,##0\ _P_t_s"/>
    <numFmt numFmtId="181" formatCode="_-* #,##0.000\ _P_t_s_-;\ #,##0\ _P_t_s_-;_-* &quot;-&quot;\ _P_t_s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177" fontId="3" fillId="2" borderId="1" xfId="17" applyFont="1" applyFill="1" applyBorder="1" applyAlignment="1">
      <alignment horizontal="center"/>
    </xf>
    <xf numFmtId="177" fontId="3" fillId="2" borderId="1" xfId="17" applyFont="1" applyFill="1" applyBorder="1" applyAlignment="1">
      <alignment/>
    </xf>
    <xf numFmtId="0" fontId="1" fillId="0" borderId="1" xfId="0" applyFont="1" applyBorder="1" applyAlignment="1">
      <alignment/>
    </xf>
    <xf numFmtId="177" fontId="1" fillId="2" borderId="1" xfId="17" applyFont="1" applyFill="1" applyBorder="1" applyAlignment="1">
      <alignment/>
    </xf>
    <xf numFmtId="0" fontId="0" fillId="0" borderId="2" xfId="0" applyBorder="1" applyAlignment="1">
      <alignment/>
    </xf>
    <xf numFmtId="177" fontId="0" fillId="0" borderId="3" xfId="17" applyBorder="1" applyAlignment="1">
      <alignment/>
    </xf>
    <xf numFmtId="0" fontId="0" fillId="0" borderId="3" xfId="0" applyBorder="1" applyAlignment="1">
      <alignment/>
    </xf>
    <xf numFmtId="177" fontId="0" fillId="0" borderId="4" xfId="17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7" fontId="0" fillId="0" borderId="6" xfId="17" applyBorder="1" applyAlignment="1">
      <alignment/>
    </xf>
    <xf numFmtId="177" fontId="0" fillId="0" borderId="8" xfId="17" applyBorder="1" applyAlignment="1">
      <alignment/>
    </xf>
    <xf numFmtId="0" fontId="0" fillId="0" borderId="9" xfId="0" applyBorder="1" applyAlignment="1">
      <alignment/>
    </xf>
    <xf numFmtId="180" fontId="0" fillId="0" borderId="10" xfId="17" applyNumberFormat="1" applyBorder="1" applyAlignment="1">
      <alignment/>
    </xf>
    <xf numFmtId="0" fontId="0" fillId="0" borderId="10" xfId="0" applyBorder="1" applyAlignment="1">
      <alignment/>
    </xf>
    <xf numFmtId="177" fontId="0" fillId="0" borderId="11" xfId="17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7" fontId="0" fillId="0" borderId="0" xfId="17" applyAlignment="1">
      <alignment/>
    </xf>
    <xf numFmtId="0" fontId="0" fillId="0" borderId="15" xfId="0" applyBorder="1" applyAlignment="1">
      <alignment/>
    </xf>
    <xf numFmtId="177" fontId="0" fillId="0" borderId="16" xfId="17" applyBorder="1" applyAlignment="1">
      <alignment/>
    </xf>
    <xf numFmtId="177" fontId="0" fillId="0" borderId="17" xfId="17" applyBorder="1" applyAlignment="1">
      <alignment/>
    </xf>
    <xf numFmtId="177" fontId="0" fillId="0" borderId="18" xfId="17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177" fontId="1" fillId="2" borderId="13" xfId="17" applyFont="1" applyFill="1" applyBorder="1" applyAlignment="1">
      <alignment/>
    </xf>
    <xf numFmtId="0" fontId="0" fillId="0" borderId="21" xfId="0" applyBorder="1" applyAlignment="1">
      <alignment/>
    </xf>
    <xf numFmtId="177" fontId="0" fillId="0" borderId="22" xfId="17" applyBorder="1" applyAlignment="1">
      <alignment/>
    </xf>
    <xf numFmtId="177" fontId="2" fillId="2" borderId="1" xfId="17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7" fontId="0" fillId="0" borderId="26" xfId="17" applyBorder="1" applyAlignment="1">
      <alignment/>
    </xf>
    <xf numFmtId="0" fontId="0" fillId="0" borderId="1" xfId="0" applyBorder="1" applyAlignment="1">
      <alignment/>
    </xf>
    <xf numFmtId="177" fontId="0" fillId="2" borderId="1" xfId="17" applyFill="1" applyBorder="1" applyAlignment="1">
      <alignment/>
    </xf>
    <xf numFmtId="181" fontId="0" fillId="0" borderId="6" xfId="17" applyNumberFormat="1" applyBorder="1" applyAlignment="1">
      <alignment horizontal="center"/>
    </xf>
    <xf numFmtId="0" fontId="0" fillId="0" borderId="20" xfId="0" applyBorder="1" applyAlignment="1">
      <alignment/>
    </xf>
    <xf numFmtId="177" fontId="0" fillId="0" borderId="27" xfId="17" applyBorder="1" applyAlignment="1">
      <alignment/>
    </xf>
    <xf numFmtId="0" fontId="0" fillId="0" borderId="26" xfId="0" applyBorder="1" applyAlignment="1">
      <alignment/>
    </xf>
    <xf numFmtId="177" fontId="0" fillId="0" borderId="28" xfId="17" applyBorder="1" applyAlignment="1">
      <alignment/>
    </xf>
    <xf numFmtId="0" fontId="1" fillId="0" borderId="0" xfId="0" applyFont="1" applyAlignment="1">
      <alignment/>
    </xf>
    <xf numFmtId="3" fontId="4" fillId="3" borderId="0" xfId="16" applyNumberFormat="1" applyFont="1" applyFill="1" applyAlignment="1">
      <alignment/>
    </xf>
    <xf numFmtId="0" fontId="5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5</xdr:col>
      <xdr:colOff>752475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0" y="171450"/>
          <a:ext cx="2276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FONDO DE MANIOBRA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mprendo.com/Copia%20de%20PLAN%20VIABILID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DICE"/>
      <sheetName val="BALANCE"/>
      <sheetName val="CUENTA DE RESULTADOS AÑO1"/>
      <sheetName val="AMORTIZACION"/>
      <sheetName val="PRESUP.VENTAS"/>
      <sheetName val="PRESUP.COMPRAS"/>
      <sheetName val="PRESUP.GASTOS VARIABLES"/>
      <sheetName val="PRESUP.GASTOS FIJOS"/>
      <sheetName val="PRESUP.IVA"/>
      <sheetName val="PRESUP.TESORERIA 1er AÑO"/>
      <sheetName val="BALANCE SITUACION FINAL AÑO1"/>
      <sheetName val="FONDO MANIOBRA"/>
      <sheetName val="PLANIF.FINANC. A 3 AÑOS"/>
      <sheetName val="PRESUP.GV 3 AÑOS"/>
      <sheetName val="PRESUP.GF 3 AÑOS"/>
      <sheetName val="PRESUP.IVA 3 AÑOS"/>
      <sheetName val="CUENTA RESULTADOS AÑO 2"/>
      <sheetName val="CUENTA RESULTADOS AÑO 3"/>
      <sheetName val="PRESUP.TESORERIA 3 AÑOS"/>
      <sheetName val="BALANCE FINAL AÑO 2"/>
      <sheetName val="BALANCE FINAL AÑO 3"/>
      <sheetName val="RATIOS"/>
      <sheetName val="GRAFICOS RATIOS FINANCIEROS"/>
      <sheetName val="GRAFICOS RATIOS ECONOMICOS"/>
      <sheetName val="CUENTAS DE RDOS PREVISIONALES"/>
      <sheetName val="BALANCES PREVISIONALES"/>
    </sheetNames>
    <sheetDataSet>
      <sheetData sheetId="2">
        <row r="14">
          <cell r="B14">
            <v>2603093</v>
          </cell>
          <cell r="D14">
            <v>4000000</v>
          </cell>
        </row>
        <row r="15">
          <cell r="B15">
            <v>400000</v>
          </cell>
        </row>
        <row r="16">
          <cell r="B16">
            <v>252000</v>
          </cell>
        </row>
        <row r="17">
          <cell r="B17">
            <v>450000</v>
          </cell>
        </row>
        <row r="22">
          <cell r="B22">
            <v>100000</v>
          </cell>
        </row>
        <row r="23">
          <cell r="D23">
            <v>3000000</v>
          </cell>
        </row>
        <row r="26">
          <cell r="B26">
            <v>75000</v>
          </cell>
        </row>
        <row r="30">
          <cell r="B30">
            <v>189287</v>
          </cell>
        </row>
      </sheetData>
      <sheetData sheetId="3">
        <row r="43">
          <cell r="H43">
            <v>1411645.2000000007</v>
          </cell>
        </row>
        <row r="44">
          <cell r="H44">
            <v>2621626.800000001</v>
          </cell>
        </row>
        <row r="49">
          <cell r="G49">
            <v>300000</v>
          </cell>
        </row>
      </sheetData>
      <sheetData sheetId="7">
        <row r="19">
          <cell r="N19">
            <v>133333.33333333334</v>
          </cell>
        </row>
        <row r="34">
          <cell r="O34">
            <v>131515.23</v>
          </cell>
        </row>
      </sheetData>
      <sheetData sheetId="8">
        <row r="28">
          <cell r="N28">
            <v>1126697.6666666665</v>
          </cell>
        </row>
        <row r="29">
          <cell r="N29">
            <v>189287</v>
          </cell>
        </row>
        <row r="41">
          <cell r="O41">
            <v>40102</v>
          </cell>
        </row>
        <row r="45">
          <cell r="O45">
            <v>8924.32</v>
          </cell>
        </row>
        <row r="46">
          <cell r="O46">
            <v>8332</v>
          </cell>
        </row>
      </sheetData>
      <sheetData sheetId="9">
        <row r="22">
          <cell r="N22">
            <v>504824</v>
          </cell>
        </row>
      </sheetData>
      <sheetData sheetId="10">
        <row r="58">
          <cell r="M58">
            <v>8806907.550000003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4.421875" style="0" customWidth="1"/>
    <col min="2" max="2" width="18.57421875" style="0" customWidth="1"/>
    <col min="3" max="3" width="34.28125" style="0" customWidth="1"/>
    <col min="4" max="4" width="16.28125" style="0" customWidth="1"/>
    <col min="12" max="12" width="8.57421875" style="0" customWidth="1"/>
  </cols>
  <sheetData>
    <row r="2" ht="12.75">
      <c r="A2" s="48"/>
    </row>
    <row r="4" ht="12.75">
      <c r="A4" s="1" t="s">
        <v>0</v>
      </c>
    </row>
    <row r="8" ht="13.5" thickBot="1"/>
    <row r="9" spans="1:4" ht="32.25" customHeight="1" thickBot="1" thickTop="1">
      <c r="A9" s="2" t="s">
        <v>1</v>
      </c>
      <c r="B9" s="3">
        <f>SUM(B10,B18,B22,B26)</f>
        <v>2620062</v>
      </c>
      <c r="C9" s="2" t="s">
        <v>2</v>
      </c>
      <c r="D9" s="4">
        <f>SUM(D10,D18)</f>
        <v>6621626.800000001</v>
      </c>
    </row>
    <row r="10" spans="1:4" ht="21" customHeight="1" thickBot="1" thickTop="1">
      <c r="A10" s="5" t="s">
        <v>3</v>
      </c>
      <c r="B10" s="6">
        <f>SUM(B11:B16,-B17)</f>
        <v>2445062</v>
      </c>
      <c r="C10" s="5" t="s">
        <v>4</v>
      </c>
      <c r="D10" s="6">
        <f>SUM(D11:D17)</f>
        <v>6621626.800000001</v>
      </c>
    </row>
    <row r="11" spans="1:5" s="12" customFormat="1" ht="13.5" thickTop="1">
      <c r="A11" s="7" t="s">
        <v>5</v>
      </c>
      <c r="B11" s="8">
        <f>'[1]BALANCE'!B14</f>
        <v>2603093</v>
      </c>
      <c r="C11" s="9" t="s">
        <v>6</v>
      </c>
      <c r="D11" s="10">
        <f>'[1]BALANCE'!D14</f>
        <v>4000000</v>
      </c>
      <c r="E11" s="11"/>
    </row>
    <row r="12" spans="1:5" s="12" customFormat="1" ht="12.75">
      <c r="A12" s="13" t="s">
        <v>7</v>
      </c>
      <c r="B12" s="14">
        <f>'[1]BALANCE'!B15</f>
        <v>400000</v>
      </c>
      <c r="C12" s="12" t="s">
        <v>8</v>
      </c>
      <c r="D12" s="15"/>
      <c r="E12" s="11"/>
    </row>
    <row r="13" spans="1:5" s="12" customFormat="1" ht="12.75">
      <c r="A13" s="13" t="s">
        <v>9</v>
      </c>
      <c r="B13" s="14">
        <f>'[1]BALANCE'!B16</f>
        <v>252000</v>
      </c>
      <c r="C13" s="12" t="s">
        <v>10</v>
      </c>
      <c r="D13" s="15">
        <f>'[1]CUENTA DE RESULTADOS AÑO1'!H44</f>
        <v>2621626.800000001</v>
      </c>
      <c r="E13" s="11"/>
    </row>
    <row r="14" spans="1:5" s="12" customFormat="1" ht="12.75">
      <c r="A14" s="13" t="s">
        <v>11</v>
      </c>
      <c r="B14" s="14">
        <f>'[1]BALANCE'!B17</f>
        <v>450000</v>
      </c>
      <c r="D14" s="15"/>
      <c r="E14" s="11"/>
    </row>
    <row r="15" spans="1:5" s="12" customFormat="1" ht="12.75">
      <c r="A15" s="13"/>
      <c r="B15" s="14">
        <f>'[1]BALANCE'!B18</f>
        <v>0</v>
      </c>
      <c r="D15" s="15"/>
      <c r="E15" s="11"/>
    </row>
    <row r="16" spans="1:5" s="12" customFormat="1" ht="12.75">
      <c r="A16" s="13"/>
      <c r="B16" s="14">
        <f>'[1]BALANCE'!B19</f>
        <v>0</v>
      </c>
      <c r="D16" s="15"/>
      <c r="E16" s="11"/>
    </row>
    <row r="17" spans="1:5" s="18" customFormat="1" ht="13.5" thickBot="1">
      <c r="A17" s="16" t="s">
        <v>12</v>
      </c>
      <c r="B17" s="17">
        <f>SUM('[1]PRESUP.GASTOS VARIABLES'!N19,'[1]PRESUP.GASTOS FIJOS'!N28)</f>
        <v>1260030.9999999998</v>
      </c>
      <c r="D17" s="19"/>
      <c r="E17" s="20"/>
    </row>
    <row r="18" spans="1:4" s="21" customFormat="1" ht="14.25" thickBot="1" thickTop="1">
      <c r="A18" s="5" t="s">
        <v>13</v>
      </c>
      <c r="B18" s="6">
        <f>SUM(B19:B21)</f>
        <v>100000</v>
      </c>
      <c r="C18" s="5" t="s">
        <v>14</v>
      </c>
      <c r="D18" s="6">
        <f>SUM(D19:D29)</f>
        <v>0</v>
      </c>
    </row>
    <row r="19" spans="1:4" ht="13.5" thickTop="1">
      <c r="A19" s="22" t="s">
        <v>15</v>
      </c>
      <c r="B19" s="23">
        <f>'[1]BALANCE'!B22</f>
        <v>100000</v>
      </c>
      <c r="C19" s="24" t="s">
        <v>16</v>
      </c>
      <c r="D19" s="25"/>
    </row>
    <row r="20" spans="1:4" s="28" customFormat="1" ht="12.75">
      <c r="A20" s="13"/>
      <c r="B20" s="26"/>
      <c r="C20" s="12" t="s">
        <v>17</v>
      </c>
      <c r="D20" s="27"/>
    </row>
    <row r="21" spans="1:4" ht="13.5" thickBot="1">
      <c r="A21" s="29"/>
      <c r="B21" s="23"/>
      <c r="C21" s="12"/>
      <c r="D21" s="15"/>
    </row>
    <row r="22" spans="1:4" ht="14.25" thickBot="1" thickTop="1">
      <c r="A22" s="30" t="s">
        <v>18</v>
      </c>
      <c r="B22" s="31">
        <f>SUM(B23:B25)</f>
        <v>75000</v>
      </c>
      <c r="C22" s="12"/>
      <c r="D22" s="15"/>
    </row>
    <row r="23" spans="1:4" ht="13.5" thickTop="1">
      <c r="A23" s="29" t="s">
        <v>19</v>
      </c>
      <c r="B23" s="23">
        <f>'[1]BALANCE'!B26</f>
        <v>75000</v>
      </c>
      <c r="C23" s="12"/>
      <c r="D23" s="15"/>
    </row>
    <row r="24" spans="1:4" s="28" customFormat="1" ht="12.75">
      <c r="A24" s="13"/>
      <c r="B24" s="26"/>
      <c r="C24" s="12"/>
      <c r="D24" s="15"/>
    </row>
    <row r="25" spans="1:4" ht="13.5" thickBot="1">
      <c r="A25" s="29"/>
      <c r="B25" s="23"/>
      <c r="C25" s="12"/>
      <c r="D25" s="15"/>
    </row>
    <row r="26" spans="1:4" ht="14.25" thickBot="1" thickTop="1">
      <c r="A26" s="30" t="s">
        <v>20</v>
      </c>
      <c r="B26" s="31">
        <f>SUM(B27:B29)</f>
        <v>0</v>
      </c>
      <c r="C26" s="12"/>
      <c r="D26" s="15"/>
    </row>
    <row r="27" spans="1:4" ht="13.5" thickTop="1">
      <c r="A27" s="29" t="s">
        <v>21</v>
      </c>
      <c r="B27" s="23">
        <f>SUM('[1]BALANCE'!B30,-'[1]PRESUP.GASTOS FIJOS'!N29)</f>
        <v>0</v>
      </c>
      <c r="C27" s="18"/>
      <c r="D27" s="19"/>
    </row>
    <row r="28" spans="1:4" s="28" customFormat="1" ht="12.75">
      <c r="A28" s="13"/>
      <c r="B28" s="26"/>
      <c r="C28" s="12"/>
      <c r="D28" s="15"/>
    </row>
    <row r="29" spans="1:4" ht="13.5" thickBot="1">
      <c r="A29" s="32"/>
      <c r="B29" s="23"/>
      <c r="C29" s="24"/>
      <c r="D29" s="33"/>
    </row>
    <row r="30" spans="1:4" ht="17.25" thickBot="1" thickTop="1">
      <c r="A30" s="2" t="s">
        <v>22</v>
      </c>
      <c r="B30" s="34">
        <f>SUM(B31,B36,B44)</f>
        <v>9106907.550000003</v>
      </c>
      <c r="C30" s="2" t="s">
        <v>23</v>
      </c>
      <c r="D30" s="6">
        <f>SUM(D31:D45)</f>
        <v>5105342.750000001</v>
      </c>
    </row>
    <row r="31" spans="1:4" ht="13.5" thickTop="1">
      <c r="A31" s="35" t="s">
        <v>24</v>
      </c>
      <c r="B31" s="23">
        <f>SUM(B32:B35)</f>
        <v>300000</v>
      </c>
      <c r="C31" s="36" t="s">
        <v>25</v>
      </c>
      <c r="D31" s="25"/>
    </row>
    <row r="32" spans="1:5" s="12" customFormat="1" ht="12.75">
      <c r="A32" s="13" t="s">
        <v>26</v>
      </c>
      <c r="B32" s="14">
        <f>('[1]CUENTA DE RESULTADOS AÑO1'!G49)</f>
        <v>300000</v>
      </c>
      <c r="C32" s="12" t="s">
        <v>27</v>
      </c>
      <c r="D32" s="15">
        <f>SUM('[1]PRESUP.GASTOS VARIABLES'!O34,'[1]PRESUP.GASTOS FIJOS'!O45)</f>
        <v>140439.55000000002</v>
      </c>
      <c r="E32" s="11"/>
    </row>
    <row r="33" spans="1:5" s="12" customFormat="1" ht="12.75">
      <c r="A33" s="13"/>
      <c r="B33" s="14"/>
      <c r="C33" s="12" t="s">
        <v>28</v>
      </c>
      <c r="D33" s="15">
        <f>SUM('[1]PRESUP.GASTOS FIJOS'!O41,'[1]PRESUP.GASTOS FIJOS'!O46)</f>
        <v>48434</v>
      </c>
      <c r="E33" s="11"/>
    </row>
    <row r="34" spans="1:5" s="12" customFormat="1" ht="12.75">
      <c r="A34" s="13"/>
      <c r="B34" s="14"/>
      <c r="C34" s="12" t="s">
        <v>29</v>
      </c>
      <c r="D34" s="15">
        <f>IF('[1]PRESUP.IVA'!N22&gt;0,'[1]PRESUP.IVA'!N22,0)</f>
        <v>504824</v>
      </c>
      <c r="E34" s="11"/>
    </row>
    <row r="35" spans="1:4" ht="13.5" thickBot="1">
      <c r="A35" s="37"/>
      <c r="B35" s="38"/>
      <c r="C35" s="11" t="s">
        <v>30</v>
      </c>
      <c r="D35" s="27">
        <f>'[1]CUENTA DE RESULTADOS AÑO1'!H43</f>
        <v>1411645.2000000007</v>
      </c>
    </row>
    <row r="36" spans="1:4" ht="14.25" thickBot="1" thickTop="1">
      <c r="A36" s="39" t="s">
        <v>31</v>
      </c>
      <c r="B36" s="40">
        <f>SUM(B37,-B38,B39:B43)</f>
        <v>0</v>
      </c>
      <c r="C36" s="11" t="s">
        <v>32</v>
      </c>
      <c r="D36" s="27"/>
    </row>
    <row r="37" spans="1:5" s="12" customFormat="1" ht="13.5" thickTop="1">
      <c r="A37" s="7" t="s">
        <v>33</v>
      </c>
      <c r="B37" s="8"/>
      <c r="C37" s="12" t="s">
        <v>34</v>
      </c>
      <c r="D37" s="15">
        <f>'[1]BALANCE'!D23</f>
        <v>3000000</v>
      </c>
      <c r="E37" s="11"/>
    </row>
    <row r="38" spans="1:5" s="12" customFormat="1" ht="12.75">
      <c r="A38" s="13" t="s">
        <v>35</v>
      </c>
      <c r="B38" s="41">
        <f>IF('[1]PRESUP.IVA'!N22&gt;0,0,'[1]PRESUP.IVA'!N22)</f>
        <v>0</v>
      </c>
      <c r="D38" s="15"/>
      <c r="E38" s="11"/>
    </row>
    <row r="39" spans="1:5" s="12" customFormat="1" ht="12.75">
      <c r="A39" s="13"/>
      <c r="B39" s="14"/>
      <c r="D39" s="15"/>
      <c r="E39" s="11"/>
    </row>
    <row r="40" spans="1:5" s="12" customFormat="1" ht="12.75">
      <c r="A40" s="13"/>
      <c r="B40" s="14"/>
      <c r="D40" s="15"/>
      <c r="E40" s="11"/>
    </row>
    <row r="41" spans="1:5" s="12" customFormat="1" ht="12.75">
      <c r="A41" s="13"/>
      <c r="B41" s="14"/>
      <c r="D41" s="15"/>
      <c r="E41" s="11"/>
    </row>
    <row r="42" spans="1:5" s="12" customFormat="1" ht="12.75">
      <c r="A42" s="13"/>
      <c r="B42" s="14"/>
      <c r="D42" s="15"/>
      <c r="E42" s="11"/>
    </row>
    <row r="43" spans="1:4" ht="13.5" thickBot="1">
      <c r="A43" s="37"/>
      <c r="B43" s="23"/>
      <c r="C43" s="11"/>
      <c r="D43" s="27"/>
    </row>
    <row r="44" spans="1:4" ht="14.25" thickBot="1" thickTop="1">
      <c r="A44" s="39" t="s">
        <v>36</v>
      </c>
      <c r="B44" s="40">
        <f>B45</f>
        <v>8806907.550000003</v>
      </c>
      <c r="C44" s="11"/>
      <c r="D44" s="27"/>
    </row>
    <row r="45" spans="1:4" ht="14.25" thickBot="1" thickTop="1">
      <c r="A45" s="42" t="s">
        <v>37</v>
      </c>
      <c r="B45" s="43">
        <f>'[1]PRESUP.TESORERIA 1er AÑO'!M58</f>
        <v>8806907.550000003</v>
      </c>
      <c r="C45" s="44"/>
      <c r="D45" s="45"/>
    </row>
    <row r="46" spans="1:4" ht="16.5" thickBot="1" thickTop="1">
      <c r="A46" s="5" t="s">
        <v>38</v>
      </c>
      <c r="B46" s="4">
        <f>SUM(B9,B30)</f>
        <v>11726969.550000003</v>
      </c>
      <c r="C46" s="5" t="s">
        <v>39</v>
      </c>
      <c r="D46" s="4">
        <f>SUM(D9,D30)</f>
        <v>11726969.55</v>
      </c>
    </row>
    <row r="47" ht="13.5" thickTop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G8"/>
  <sheetViews>
    <sheetView workbookViewId="0" topLeftCell="A1">
      <selection activeCell="H14" sqref="H14"/>
    </sheetView>
  </sheetViews>
  <sheetFormatPr defaultColWidth="11.421875" defaultRowHeight="12.75"/>
  <cols>
    <col min="7" max="7" width="14.00390625" style="0" bestFit="1" customWidth="1"/>
  </cols>
  <sheetData>
    <row r="6" spans="2:7" ht="15.75">
      <c r="B6" s="46" t="s">
        <v>40</v>
      </c>
      <c r="C6" s="46"/>
      <c r="D6" s="46"/>
      <c r="E6" s="46"/>
      <c r="F6" s="46"/>
      <c r="G6" s="47">
        <f>'BALANCE SITUACIÓN A 31-12'!B30-'BALANCE SITUACIÓN A 31-12'!D30</f>
        <v>4001564.8000000017</v>
      </c>
    </row>
    <row r="7" spans="2:6" ht="12.75">
      <c r="B7" s="46"/>
      <c r="C7" s="46"/>
      <c r="D7" s="46"/>
      <c r="E7" s="46"/>
      <c r="F7" s="46"/>
    </row>
    <row r="8" spans="2:7" ht="15.75">
      <c r="B8" s="46" t="s">
        <v>41</v>
      </c>
      <c r="C8" s="46"/>
      <c r="D8" s="46"/>
      <c r="E8" s="46"/>
      <c r="F8" s="46"/>
      <c r="G8" s="47">
        <f>'BALANCE SITUACIÓN A 31-12'!D9-'BALANCE SITUACIÓN A 31-12'!B9</f>
        <v>4001564.8000000007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Jose Maria</cp:lastModifiedBy>
  <dcterms:created xsi:type="dcterms:W3CDTF">1996-11-27T10:00:04Z</dcterms:created>
  <dcterms:modified xsi:type="dcterms:W3CDTF">2018-12-08T10:20:00Z</dcterms:modified>
  <cp:category/>
  <cp:version/>
  <cp:contentType/>
  <cp:contentStatus/>
</cp:coreProperties>
</file>